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22\"/>
    </mc:Choice>
  </mc:AlternateContent>
  <xr:revisionPtr revIDLastSave="0" documentId="13_ncr:1_{EC747AE3-4D3A-4896-854D-DA706E39C16A}" xr6:coauthVersionLast="47" xr6:coauthVersionMax="47" xr10:uidLastSave="{00000000-0000-0000-0000-000000000000}"/>
  <bookViews>
    <workbookView xWindow="1152" yWindow="1152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37 02-01" sheetId="6" r:id="rId6"/>
    <sheet name="ОСР 537 09-01" sheetId="7" r:id="rId7"/>
    <sheet name="ОСР 537 12-01" sheetId="8" r:id="rId8"/>
    <sheet name="ОСР 518-02-01" sheetId="9" r:id="rId9"/>
    <sheet name="ОСР 518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9" i="2" l="1"/>
  <c r="G79" i="2"/>
  <c r="F79" i="2"/>
  <c r="E79" i="2"/>
  <c r="D79" i="2"/>
  <c r="H78" i="2"/>
  <c r="G78" i="2"/>
  <c r="F78" i="2"/>
  <c r="E78" i="2"/>
  <c r="D78" i="2"/>
  <c r="H77" i="2"/>
  <c r="G77" i="2"/>
  <c r="F77" i="2"/>
  <c r="E77" i="2"/>
  <c r="D77" i="2"/>
  <c r="H75" i="2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64" i="2"/>
  <c r="G64" i="2"/>
  <c r="F64" i="2"/>
  <c r="E64" i="2"/>
  <c r="D64" i="2"/>
  <c r="H63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I38" i="1"/>
  <c r="I37" i="1"/>
  <c r="C37" i="1"/>
  <c r="C38" i="1" s="1"/>
  <c r="I36" i="1"/>
  <c r="C36" i="1"/>
  <c r="I35" i="1"/>
  <c r="C35" i="1"/>
  <c r="I34" i="1"/>
  <c r="C30" i="1"/>
  <c r="C32" i="1" s="1"/>
  <c r="C39" i="1" l="1"/>
  <c r="C40" i="1"/>
  <c r="C42" i="1" s="1"/>
  <c r="C31" i="1"/>
</calcChain>
</file>

<file path=xl/sharedStrings.xml><?xml version="1.0" encoding="utf-8"?>
<sst xmlns="http://schemas.openxmlformats.org/spreadsheetml/2006/main" count="420" uniqueCount="182">
  <si>
    <t>СВОДКА ЗАТРАТ</t>
  </si>
  <si>
    <t>P_0322</t>
  </si>
  <si>
    <t>(идентификатор инвестиционного проекта)</t>
  </si>
  <si>
    <t>Реконструкция КВЛ-6 кВ ПС 35/6 кВ Больничная фид 24 (ВЛ 6кВ протяженностью 3,4км, КЛ 6кВ протяженностью 0,28км)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</si>
  <si>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</si>
  <si>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</si>
  <si>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</si>
  <si>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</si>
  <si>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</si>
  <si>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</si>
  <si>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</si>
  <si>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</si>
  <si>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</si>
  <si>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</si>
  <si>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</si>
  <si>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</si>
  <si>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</si>
  <si>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</si>
  <si>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</si>
  <si>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</si>
  <si>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</si>
  <si>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</si>
  <si>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</si>
  <si>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</si>
  <si>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</si>
  <si>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</si>
  <si>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</si>
  <si>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</si>
  <si>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</si>
  <si>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</si>
  <si>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</si>
  <si>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</si>
  <si>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</si>
  <si>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</si>
  <si>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</si>
  <si>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</si>
  <si>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</si>
  <si>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</si>
  <si>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</si>
  <si>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</si>
  <si>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</si>
  <si>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</si>
  <si>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 553-02-01</t>
  </si>
  <si>
    <t>"Реконструкция ВЛ-10кВ Ф-НБ-5 ПС 35/10 кВ "Новый Буян"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</si>
  <si>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</si>
  <si>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</si>
  <si>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</si>
  <si>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</si>
  <si>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</si>
  <si>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</si>
  <si>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</si>
  <si>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</si>
  <si>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</si>
  <si>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</si>
  <si>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</si>
  <si>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</si>
  <si>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</si>
  <si>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</si>
  <si>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</si>
  <si>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</si>
  <si>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</si>
  <si>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</si>
  <si>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</si>
  <si>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</si>
  <si>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</si>
  <si>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</si>
  <si>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</si>
  <si>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</si>
  <si>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</si>
  <si>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</si>
  <si>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</si>
  <si>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</si>
  <si>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 553-09-01</t>
  </si>
  <si>
    <t>Дополнительные затраты при производстве работ в зимнее время по видам ОКС,  2,9 х 0, 9 =  2,61%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</si>
  <si>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</si>
  <si>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</si>
  <si>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</si>
  <si>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</si>
  <si>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</si>
  <si>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</si>
  <si>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</si>
  <si>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</si>
  <si>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</si>
  <si>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</si>
  <si>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</si>
  <si>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ОСР 553-12-01</t>
  </si>
  <si>
    <t>Проектные работы и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</si>
  <si>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</si>
  <si>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</si>
  <si>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</si>
  <si>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</si>
  <si>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</si>
  <si>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</si>
  <si>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</si>
  <si>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</si>
  <si>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</si>
  <si>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</si>
  <si>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</si>
  <si>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</si>
  <si>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</si>
  <si>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</si>
  <si>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</si>
  <si>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</si>
  <si>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</si>
  <si>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</si>
  <si>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</si>
  <si>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</si>
  <si>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</si>
  <si>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</si>
  <si>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</si>
  <si>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</si>
  <si>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</si>
  <si>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537 02-01</t>
  </si>
  <si>
    <t>ЛС-537-2</t>
  </si>
  <si>
    <t>КЛ-10кВ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</si>
  <si>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</si>
  <si>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</si>
  <si>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</si>
  <si>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</si>
  <si>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</si>
  <si>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Проектные работы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</si>
  <si>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</si>
  <si>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</si>
  <si>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</si>
  <si>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</si>
  <si>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</si>
  <si>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</si>
  <si>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</si>
  <si>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</si>
  <si>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</si>
  <si>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</si>
  <si>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</si>
  <si>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</si>
  <si>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</si>
  <si>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</si>
  <si>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</si>
  <si>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</si>
  <si>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</si>
  <si>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</si>
  <si>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</si>
  <si>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</si>
  <si>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</si>
  <si>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ОСР 27-12-01</t>
  </si>
  <si>
    <t>ОСР 537 02-01</t>
  </si>
  <si>
    <t>Реконструкция ВЛ одноцепная</t>
  </si>
  <si>
    <t>ОСР 537 09-01</t>
  </si>
  <si>
    <t>ОСР 537 12-01</t>
  </si>
  <si>
    <t>ОСР 518-12-01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</si>
  <si>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</si>
  <si>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</si>
  <si>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</si>
  <si>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</si>
  <si>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</si>
  <si>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</si>
  <si>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</si>
  <si>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</si>
  <si>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</si>
  <si>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</si>
  <si>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</si>
  <si>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</si>
  <si>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</si>
  <si>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</si>
  <si>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</si>
  <si>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Труба полиэтиленовая толстостенная гладкая 110*8,1мм</t>
  </si>
  <si>
    <t>Провод изолированный СИП-3 1х95</t>
  </si>
  <si>
    <t>Стойка железобетонная высотой 11,0 м СВ110-5</t>
  </si>
  <si>
    <t>шт</t>
  </si>
  <si>
    <t>Стойка железобетонная  СС 136,6-3,1</t>
  </si>
  <si>
    <t>Кабель силовой с алюминиевыми жилами АПвПг 3х120мк</t>
  </si>
  <si>
    <t>ФСБЦ-21.1.07.02-1148</t>
  </si>
  <si>
    <t>ФСБЦ-24.3.02.02-0004</t>
  </si>
  <si>
    <t>ФСБЦ-21.2.01.01-0051</t>
  </si>
  <si>
    <t>ФСБЦ-05.1.02.07-0075</t>
  </si>
  <si>
    <t>Реконструкция КВЛ-6 кВ ПС 35/6 кВ Больничная фид 24 (ВЛ 6кВ протяженностью 3,4км, КЛ 6кВ протяженностью 0,28км)</t>
  </si>
  <si>
    <t>Реконструкция КВЛ-6 кВ ПС 35/6 кВ Больничная фид 24 (ВЛ 6кВ протяженностью 3,4км, КЛ 6кВ протяженностью 0,28км)</t>
  </si>
  <si>
    <t>Реконструкция КВЛ-6 кВ ПС 35/6 кВ Больничная фид 24 (ВЛ 6кВ протяженностью 3,4км, КЛ 6кВ протяженностью 0,28км)</t>
  </si>
  <si>
    <t>Реконструкция КВЛ-6 кВ ПС 35/6 кВ Больничная фид 24 (ВЛ 6кВ протяженностью 3,4км, КЛ 6кВ протяженностью 0,28км)</t>
  </si>
  <si>
    <t>Реконструкция КВЛ-6 кВ ПС 35/6 кВ Больничная фид 24 (ВЛ 6кВ протяженностью 3,4км, КЛ 6кВ протяженностью 0,28км)</t>
  </si>
  <si>
    <t>Реконструкция КВЛ-6 кВ ПС 35/6 кВ Больничная фид 24 (ВЛ 6кВ протяженностью 3,4км, КЛ 6кВ протяженностью 0,28км)</t>
  </si>
  <si>
    <t>Реконструкция КВЛ-6 кВ ПС 35/6 кВ Больничная фид 24 (ВЛ 6кВ протяженностью 3,4км, КЛ 6кВ протяженностью 0,28км)</t>
  </si>
  <si>
    <t>Реконструкция КВЛ-6 кВ ПС 35/6 кВ Больничная фид 24 (ВЛ 6кВ протяженностью 3,4км, КЛ 6кВ протяженностью 0,28км)</t>
  </si>
  <si>
    <t>Реконструкция КВЛ-6 кВ ПС 35/6 кВ Больничная фид 24 (ВЛ 6кВ протяженностью 3,4км, КЛ 6кВ протяженностью 0,28км)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</si>
</sst>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?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7" formatCode="0.00000000"/>
    <numFmt numFmtId="179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8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0" fontId="13" fillId="0" borderId="0" xfId="4" applyFont="1" applyAlignment="1">
      <alignment horizontal="center" vertical="center" wrapText="1"/>
    </xf>
    <xf numFmtId="2" fontId="13" fillId="2" borderId="0" xfId="4" applyNumberFormat="1" applyFont="1" applyFill="1" applyAlignment="1">
      <alignment horizontal="center" vertical="center"/>
    </xf>
    <xf numFmtId="2" fontId="13" fillId="0" borderId="0" xfId="4" applyNumberFormat="1" applyFont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177" fontId="13" fillId="0" borderId="0" xfId="4" applyNumberFormat="1" applyFont="1" applyAlignment="1">
      <alignment horizontal="center" vertical="center"/>
    </xf>
    <xf numFmtId="165" fontId="13" fillId="0" borderId="0" xfId="4" applyNumberFormat="1" applyFont="1" applyAlignment="1">
      <alignment horizontal="center"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9" fontId="13" fillId="0" borderId="1" xfId="1" applyNumberFormat="1" applyFont="1" applyFill="1" applyBorder="1" applyAlignment="1">
      <alignment horizontal="left" vertical="center" wrapText="1" indent="17"/>
    </xf>
    <xf numFmtId="179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topLeftCell="A17" zoomScale="90" zoomScaleNormal="90" workbookViewId="0">
      <selection activeCell="C42" activeCellId="1" sqref="C40 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5.5546875" customWidth="1"/>
    <col min="9" max="9" width="17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8" t="s">
        <v>0</v>
      </c>
      <c r="B12" s="88"/>
      <c r="C12" s="88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9" t="s">
        <v>1</v>
      </c>
      <c r="B16" s="89"/>
      <c r="C16" s="89"/>
    </row>
    <row r="17" spans="1:10" ht="15.75" customHeight="1">
      <c r="A17" s="90" t="s">
        <v>2</v>
      </c>
      <c r="B17" s="90"/>
      <c r="C17" s="90"/>
    </row>
    <row r="18" spans="1:10" ht="15.75" customHeight="1">
      <c r="A18" s="24"/>
      <c r="B18" s="24"/>
      <c r="C18" s="24"/>
    </row>
    <row r="19" spans="1:10" ht="72" customHeight="1">
      <c r="A19" s="91" t="s">
        <v>3</v>
      </c>
      <c r="B19" s="91"/>
      <c r="C19" s="91"/>
    </row>
    <row r="20" spans="1:10" ht="15.75" customHeight="1">
      <c r="A20" s="90" t="s">
        <v>4</v>
      </c>
      <c r="B20" s="90"/>
      <c r="C20" s="90"/>
    </row>
    <row r="21" spans="1:10" ht="15.75" customHeight="1">
      <c r="A21" s="24"/>
      <c r="B21" s="24"/>
      <c r="C21" s="24"/>
    </row>
    <row r="22" spans="1:10" ht="15.75" customHeight="1">
      <c r="A22" s="24"/>
      <c r="B22" s="24"/>
      <c r="C22" s="24"/>
    </row>
    <row r="23" spans="1:10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  <c r="J23" s="52"/>
    </row>
    <row r="24" spans="1:10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  <c r="J24" s="52"/>
    </row>
    <row r="25" spans="1:10" ht="15.75" customHeight="1">
      <c r="A25" s="85" t="s">
        <v>8</v>
      </c>
      <c r="B25" s="86"/>
      <c r="C25" s="87"/>
      <c r="D25" s="51"/>
      <c r="E25" s="51"/>
      <c r="F25" s="51"/>
      <c r="G25" s="52"/>
      <c r="H25" s="52"/>
      <c r="I25" s="52"/>
      <c r="J25" s="52"/>
    </row>
    <row r="26" spans="1:10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  <c r="J26" s="52"/>
    </row>
    <row r="27" spans="1:10" ht="15.75" customHeight="1">
      <c r="A27" s="55" t="s">
        <v>11</v>
      </c>
      <c r="B27" s="53" t="s">
        <v>12</v>
      </c>
      <c r="C27" s="56">
        <v>0</v>
      </c>
      <c r="D27" s="51"/>
      <c r="E27" s="57"/>
      <c r="F27" s="57"/>
      <c r="G27" s="58" t="s">
        <v>13</v>
      </c>
      <c r="H27" s="58" t="s">
        <v>14</v>
      </c>
      <c r="I27" s="58" t="s">
        <v>15</v>
      </c>
      <c r="J27" s="78"/>
    </row>
    <row r="28" spans="1:10" ht="15.75" customHeight="1">
      <c r="A28" s="55" t="s">
        <v>16</v>
      </c>
      <c r="B28" s="53" t="s">
        <v>17</v>
      </c>
      <c r="C28" s="56">
        <v>0</v>
      </c>
      <c r="D28" s="51"/>
      <c r="E28" s="57"/>
      <c r="F28" s="57"/>
      <c r="G28" s="59">
        <v>2019</v>
      </c>
      <c r="H28" s="60">
        <v>106.826398641827</v>
      </c>
      <c r="I28" s="79"/>
      <c r="J28" s="80"/>
    </row>
    <row r="29" spans="1:10" ht="15.75" customHeight="1">
      <c r="A29" s="55" t="s">
        <v>18</v>
      </c>
      <c r="B29" s="53" t="s">
        <v>19</v>
      </c>
      <c r="C29" s="61">
        <v>0</v>
      </c>
      <c r="D29" s="51"/>
      <c r="E29" s="57"/>
      <c r="F29" s="57"/>
      <c r="G29" s="59">
        <v>2020</v>
      </c>
      <c r="H29" s="60">
        <v>105.561885224957</v>
      </c>
      <c r="I29" s="79"/>
      <c r="J29" s="80"/>
    </row>
    <row r="30" spans="1:10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  <c r="J30" s="80"/>
    </row>
    <row r="31" spans="1:10" ht="15.75" customHeight="1">
      <c r="A31" s="55" t="s">
        <v>21</v>
      </c>
      <c r="B31" s="53" t="s">
        <v>22</v>
      </c>
      <c r="C31" s="61">
        <f>C30-ROUND(C30/1.2,5)</f>
        <v>0</v>
      </c>
      <c r="D31" s="51"/>
      <c r="E31" s="63"/>
      <c r="F31" s="57"/>
      <c r="G31" s="59">
        <v>2022</v>
      </c>
      <c r="H31" s="60">
        <v>114.63142733059399</v>
      </c>
      <c r="I31" s="81"/>
      <c r="J31" s="80"/>
    </row>
    <row r="32" spans="1:10" ht="15.6">
      <c r="A32" s="50">
        <v>3</v>
      </c>
      <c r="B32" s="53" t="s">
        <v>23</v>
      </c>
      <c r="C32" s="65">
        <f>C30*I34</f>
        <v>0</v>
      </c>
      <c r="D32" s="51"/>
      <c r="E32" s="66"/>
      <c r="F32" s="67"/>
      <c r="G32" s="68">
        <v>2023</v>
      </c>
      <c r="H32" s="60">
        <v>109.096466260827</v>
      </c>
      <c r="I32" s="81"/>
      <c r="J32" s="80"/>
    </row>
    <row r="33" spans="1:10" ht="15.6">
      <c r="A33" s="85" t="s">
        <v>24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81"/>
      <c r="J33" s="80"/>
    </row>
    <row r="34" spans="1:10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2">
        <f>(H34+100)/200</f>
        <v>1.0390815853198201</v>
      </c>
      <c r="J34" s="80"/>
    </row>
    <row r="35" spans="1:10" ht="15.6">
      <c r="A35" s="55" t="s">
        <v>11</v>
      </c>
      <c r="B35" s="53" t="s">
        <v>12</v>
      </c>
      <c r="C35" s="73">
        <f>ССР!D79+ССР!E79</f>
        <v>44757.972031540303</v>
      </c>
      <c r="D35" s="51"/>
      <c r="E35" s="71"/>
      <c r="F35" s="57"/>
      <c r="G35" s="59">
        <v>2026</v>
      </c>
      <c r="H35" s="60">
        <v>105.262896868962</v>
      </c>
      <c r="I35" s="82">
        <f>(H35+100)/200*H34/100</f>
        <v>1.1065344785145901</v>
      </c>
      <c r="J35" s="83"/>
    </row>
    <row r="36" spans="1:10" ht="15.6">
      <c r="A36" s="55" t="s">
        <v>16</v>
      </c>
      <c r="B36" s="53" t="s">
        <v>17</v>
      </c>
      <c r="C36" s="73">
        <f>ССР!F79</f>
        <v>0</v>
      </c>
      <c r="D36" s="51"/>
      <c r="E36" s="71"/>
      <c r="F36" s="57"/>
      <c r="G36" s="59">
        <v>2027</v>
      </c>
      <c r="H36" s="60">
        <v>104.420897989339</v>
      </c>
      <c r="I36" s="82">
        <f>(H36+100)/200*H35/100*H34/100</f>
        <v>1.1599922999352299</v>
      </c>
      <c r="J36" s="80"/>
    </row>
    <row r="37" spans="1:10" ht="15.6">
      <c r="A37" s="55" t="s">
        <v>18</v>
      </c>
      <c r="B37" s="53" t="s">
        <v>19</v>
      </c>
      <c r="C37" s="73">
        <f>(ССР!G75)*1.2-C29</f>
        <v>7267.9773099603235</v>
      </c>
      <c r="D37" s="51"/>
      <c r="E37" s="71"/>
      <c r="F37" s="57"/>
      <c r="G37" s="59">
        <v>2028</v>
      </c>
      <c r="H37" s="60">
        <v>104.420897989339</v>
      </c>
      <c r="I37" s="82">
        <f>(H37+100)/200*H36/100*H35/100*H34/100</f>
        <v>1.2112743761995599</v>
      </c>
      <c r="J37" s="84"/>
    </row>
    <row r="38" spans="1:10" ht="15.6">
      <c r="A38" s="50">
        <v>2</v>
      </c>
      <c r="B38" s="53" t="s">
        <v>20</v>
      </c>
      <c r="C38" s="73">
        <f>C35+C36+C37</f>
        <v>52025.949341500629</v>
      </c>
      <c r="D38" s="57"/>
      <c r="E38" s="66"/>
      <c r="F38" s="67"/>
      <c r="G38" s="59">
        <v>2029</v>
      </c>
      <c r="H38" s="60">
        <v>104.420897989339</v>
      </c>
      <c r="I38" s="82">
        <f>(H38+100)/200*H37/100*H36/100*H35/100*H34/100</f>
        <v>1.26482358074235</v>
      </c>
      <c r="J38" s="51"/>
    </row>
    <row r="39" spans="1:10" ht="15.6">
      <c r="A39" s="55" t="s">
        <v>21</v>
      </c>
      <c r="B39" s="53" t="s">
        <v>22</v>
      </c>
      <c r="C39" s="61">
        <f>C38-ROUND(C38/1.2,5)</f>
        <v>8670.9915615006321</v>
      </c>
      <c r="D39" s="51"/>
      <c r="E39" s="71"/>
      <c r="F39" s="57"/>
      <c r="G39" s="51"/>
      <c r="H39" s="51"/>
      <c r="I39" s="51"/>
      <c r="J39" s="51"/>
    </row>
    <row r="40" spans="1:10" ht="15.6">
      <c r="A40" s="50">
        <v>3</v>
      </c>
      <c r="B40" s="53" t="s">
        <v>23</v>
      </c>
      <c r="C40" s="106">
        <f>C38*I35</f>
        <v>57568.506723823877</v>
      </c>
      <c r="D40" s="51"/>
      <c r="E40" s="66"/>
      <c r="F40" s="67"/>
      <c r="G40" s="51"/>
      <c r="H40" s="51"/>
      <c r="I40" s="51"/>
      <c r="J40" s="51"/>
    </row>
    <row r="41" spans="1:10" ht="15.6">
      <c r="A41" s="50"/>
      <c r="B41" s="53"/>
      <c r="C41" s="73"/>
      <c r="D41" s="51"/>
      <c r="E41" s="74"/>
      <c r="F41" s="57"/>
      <c r="G41" s="51"/>
      <c r="H41" s="51"/>
      <c r="I41" s="51"/>
      <c r="J41" s="51"/>
    </row>
    <row r="42" spans="1:10" ht="15.6">
      <c r="A42" s="50"/>
      <c r="B42" s="53" t="s">
        <v>25</v>
      </c>
      <c r="C42" s="107">
        <f>C40+C32</f>
        <v>57568.506723823877</v>
      </c>
      <c r="D42" s="51"/>
      <c r="E42" s="66"/>
      <c r="F42" s="67"/>
      <c r="G42" s="51"/>
      <c r="H42" s="51"/>
      <c r="I42" s="75"/>
      <c r="J42" s="51"/>
    </row>
    <row r="43" spans="1:10" ht="15.6">
      <c r="A43" s="52"/>
      <c r="B43" s="52"/>
      <c r="C43" s="52"/>
      <c r="D43" s="75"/>
      <c r="E43" s="51"/>
      <c r="F43" s="72"/>
      <c r="G43" s="51"/>
      <c r="H43" s="51"/>
      <c r="I43" s="51"/>
      <c r="J43" s="51"/>
    </row>
    <row r="44" spans="1:10" ht="15.6">
      <c r="A44" s="76" t="s">
        <v>26</v>
      </c>
      <c r="B44" s="52"/>
      <c r="C44" s="52"/>
      <c r="D44" s="51"/>
      <c r="E44" s="77"/>
      <c r="F44" s="51"/>
      <c r="G44" s="51"/>
      <c r="H44" s="51"/>
      <c r="I44" s="51"/>
      <c r="J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1" t="s">
        <v>181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120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104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120</v>
      </c>
      <c r="D13" s="32">
        <v>0</v>
      </c>
      <c r="E13" s="32">
        <v>0</v>
      </c>
      <c r="F13" s="32">
        <v>0</v>
      </c>
      <c r="G13" s="32">
        <v>1554.7826086957</v>
      </c>
      <c r="H13" s="32">
        <v>1554.7826086957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1554.7826086957</v>
      </c>
      <c r="H14" s="32">
        <v>1554.7826086957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5"/>
  <sheetViews>
    <sheetView topLeftCell="A50" zoomScale="55" zoomScaleNormal="55" workbookViewId="0">
      <selection activeCell="B27" sqref="B27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126</v>
      </c>
      <c r="B1" s="10" t="s">
        <v>127</v>
      </c>
      <c r="C1" s="10" t="s">
        <v>128</v>
      </c>
      <c r="D1" s="10" t="s">
        <v>129</v>
      </c>
      <c r="E1" s="10" t="s">
        <v>130</v>
      </c>
      <c r="F1" s="10" t="s">
        <v>131</v>
      </c>
      <c r="G1" s="10" t="s">
        <v>132</v>
      </c>
      <c r="H1" s="10" t="s">
        <v>133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4" t="s">
        <v>41</v>
      </c>
      <c r="B3" s="101"/>
      <c r="C3" s="11"/>
      <c r="D3" s="12">
        <v>2784.3220232847998</v>
      </c>
      <c r="E3" s="13"/>
      <c r="F3" s="13"/>
      <c r="G3" s="13"/>
      <c r="H3" s="14"/>
    </row>
    <row r="4" spans="1:8">
      <c r="A4" s="98" t="s">
        <v>134</v>
      </c>
      <c r="B4" s="15" t="s">
        <v>135</v>
      </c>
      <c r="C4" s="11"/>
      <c r="D4" s="12">
        <v>2606.7956424467998</v>
      </c>
      <c r="E4" s="13"/>
      <c r="F4" s="13"/>
      <c r="G4" s="13"/>
      <c r="H4" s="14"/>
    </row>
    <row r="5" spans="1:8">
      <c r="A5" s="98"/>
      <c r="B5" s="15" t="s">
        <v>136</v>
      </c>
      <c r="C5" s="10"/>
      <c r="D5" s="12">
        <v>177.52638083791001</v>
      </c>
      <c r="E5" s="13"/>
      <c r="F5" s="13"/>
      <c r="G5" s="13"/>
      <c r="H5" s="16"/>
    </row>
    <row r="6" spans="1:8">
      <c r="A6" s="96"/>
      <c r="B6" s="15" t="s">
        <v>137</v>
      </c>
      <c r="C6" s="10"/>
      <c r="D6" s="12">
        <v>0</v>
      </c>
      <c r="E6" s="13"/>
      <c r="F6" s="13"/>
      <c r="G6" s="13"/>
      <c r="H6" s="16"/>
    </row>
    <row r="7" spans="1:8">
      <c r="A7" s="96"/>
      <c r="B7" s="15" t="s">
        <v>138</v>
      </c>
      <c r="C7" s="10"/>
      <c r="D7" s="12">
        <v>0</v>
      </c>
      <c r="E7" s="13"/>
      <c r="F7" s="13"/>
      <c r="G7" s="13"/>
      <c r="H7" s="16"/>
    </row>
    <row r="8" spans="1:8">
      <c r="A8" s="102" t="s">
        <v>106</v>
      </c>
      <c r="B8" s="103"/>
      <c r="C8" s="98" t="s">
        <v>139</v>
      </c>
      <c r="D8" s="17">
        <v>2784.3220232847998</v>
      </c>
      <c r="E8" s="13">
        <v>0.28000000000000003</v>
      </c>
      <c r="F8" s="13" t="s">
        <v>140</v>
      </c>
      <c r="G8" s="17">
        <v>9944.007226017</v>
      </c>
      <c r="H8" s="16"/>
    </row>
    <row r="9" spans="1:8">
      <c r="A9" s="97">
        <v>1</v>
      </c>
      <c r="B9" s="15" t="s">
        <v>135</v>
      </c>
      <c r="C9" s="98"/>
      <c r="D9" s="17">
        <v>2606.7956424467998</v>
      </c>
      <c r="E9" s="13"/>
      <c r="F9" s="13"/>
      <c r="G9" s="13"/>
      <c r="H9" s="96" t="s">
        <v>41</v>
      </c>
    </row>
    <row r="10" spans="1:8">
      <c r="A10" s="98"/>
      <c r="B10" s="15" t="s">
        <v>136</v>
      </c>
      <c r="C10" s="98"/>
      <c r="D10" s="17">
        <v>177.52638083791001</v>
      </c>
      <c r="E10" s="13"/>
      <c r="F10" s="13"/>
      <c r="G10" s="13"/>
      <c r="H10" s="96"/>
    </row>
    <row r="11" spans="1:8">
      <c r="A11" s="98"/>
      <c r="B11" s="15" t="s">
        <v>137</v>
      </c>
      <c r="C11" s="98"/>
      <c r="D11" s="17">
        <v>0</v>
      </c>
      <c r="E11" s="13"/>
      <c r="F11" s="13"/>
      <c r="G11" s="13"/>
      <c r="H11" s="96"/>
    </row>
    <row r="12" spans="1:8">
      <c r="A12" s="98"/>
      <c r="B12" s="15" t="s">
        <v>138</v>
      </c>
      <c r="C12" s="98"/>
      <c r="D12" s="17">
        <v>0</v>
      </c>
      <c r="E12" s="13"/>
      <c r="F12" s="13"/>
      <c r="G12" s="13"/>
      <c r="H12" s="96"/>
    </row>
    <row r="13" spans="1:8" ht="24.6">
      <c r="A13" s="100" t="s">
        <v>67</v>
      </c>
      <c r="B13" s="101"/>
      <c r="C13" s="10"/>
      <c r="D13" s="12">
        <v>8.4662357478584003</v>
      </c>
      <c r="E13" s="13"/>
      <c r="F13" s="13"/>
      <c r="G13" s="13"/>
      <c r="H13" s="16"/>
    </row>
    <row r="14" spans="1:8">
      <c r="A14" s="98" t="s">
        <v>141</v>
      </c>
      <c r="B14" s="15" t="s">
        <v>135</v>
      </c>
      <c r="C14" s="10"/>
      <c r="D14" s="12">
        <v>0</v>
      </c>
      <c r="E14" s="13"/>
      <c r="F14" s="13"/>
      <c r="G14" s="13"/>
      <c r="H14" s="16"/>
    </row>
    <row r="15" spans="1:8">
      <c r="A15" s="98"/>
      <c r="B15" s="15" t="s">
        <v>136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137</v>
      </c>
      <c r="C16" s="10"/>
      <c r="D16" s="12">
        <v>0</v>
      </c>
      <c r="E16" s="13"/>
      <c r="F16" s="13"/>
      <c r="G16" s="13"/>
      <c r="H16" s="16"/>
    </row>
    <row r="17" spans="1:8">
      <c r="A17" s="98"/>
      <c r="B17" s="15" t="s">
        <v>138</v>
      </c>
      <c r="C17" s="10"/>
      <c r="D17" s="12">
        <v>8.4662357478584003</v>
      </c>
      <c r="E17" s="13"/>
      <c r="F17" s="13"/>
      <c r="G17" s="13"/>
      <c r="H17" s="16"/>
    </row>
    <row r="18" spans="1:8">
      <c r="A18" s="102" t="s">
        <v>109</v>
      </c>
      <c r="B18" s="103"/>
      <c r="C18" s="98" t="s">
        <v>139</v>
      </c>
      <c r="D18" s="17">
        <v>8.4662357478584003</v>
      </c>
      <c r="E18" s="13">
        <v>0.28000000000000003</v>
      </c>
      <c r="F18" s="13" t="s">
        <v>140</v>
      </c>
      <c r="G18" s="17">
        <v>30.236556242351998</v>
      </c>
      <c r="H18" s="16"/>
    </row>
    <row r="19" spans="1:8">
      <c r="A19" s="97">
        <v>1</v>
      </c>
      <c r="B19" s="15" t="s">
        <v>135</v>
      </c>
      <c r="C19" s="98"/>
      <c r="D19" s="17">
        <v>0</v>
      </c>
      <c r="E19" s="13"/>
      <c r="F19" s="13"/>
      <c r="G19" s="13"/>
      <c r="H19" s="96" t="s">
        <v>41</v>
      </c>
    </row>
    <row r="20" spans="1:8">
      <c r="A20" s="98"/>
      <c r="B20" s="15" t="s">
        <v>136</v>
      </c>
      <c r="C20" s="98"/>
      <c r="D20" s="17">
        <v>0</v>
      </c>
      <c r="E20" s="13"/>
      <c r="F20" s="13"/>
      <c r="G20" s="13"/>
      <c r="H20" s="96"/>
    </row>
    <row r="21" spans="1:8">
      <c r="A21" s="98"/>
      <c r="B21" s="15" t="s">
        <v>137</v>
      </c>
      <c r="C21" s="98"/>
      <c r="D21" s="17">
        <v>0</v>
      </c>
      <c r="E21" s="13"/>
      <c r="F21" s="13"/>
      <c r="G21" s="13"/>
      <c r="H21" s="96"/>
    </row>
    <row r="22" spans="1:8">
      <c r="A22" s="98"/>
      <c r="B22" s="15" t="s">
        <v>138</v>
      </c>
      <c r="C22" s="98"/>
      <c r="D22" s="17">
        <v>8.4662357478584003</v>
      </c>
      <c r="E22" s="13"/>
      <c r="F22" s="13"/>
      <c r="G22" s="13"/>
      <c r="H22" s="96"/>
    </row>
    <row r="23" spans="1:8" ht="24.6">
      <c r="A23" s="100" t="s">
        <v>84</v>
      </c>
      <c r="B23" s="101"/>
      <c r="C23" s="10"/>
      <c r="D23" s="12">
        <v>160.48977013918</v>
      </c>
      <c r="E23" s="13"/>
      <c r="F23" s="13"/>
      <c r="G23" s="13"/>
      <c r="H23" s="16"/>
    </row>
    <row r="24" spans="1:8">
      <c r="A24" s="98" t="s">
        <v>142</v>
      </c>
      <c r="B24" s="15" t="s">
        <v>135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136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137</v>
      </c>
      <c r="C26" s="10"/>
      <c r="D26" s="12">
        <v>0</v>
      </c>
      <c r="E26" s="13"/>
      <c r="F26" s="13"/>
      <c r="G26" s="13"/>
      <c r="H26" s="16"/>
    </row>
    <row r="27" spans="1:8">
      <c r="A27" s="98"/>
      <c r="B27" s="15" t="s">
        <v>138</v>
      </c>
      <c r="C27" s="10"/>
      <c r="D27" s="12">
        <v>160.48977013918</v>
      </c>
      <c r="E27" s="13"/>
      <c r="F27" s="13"/>
      <c r="G27" s="13"/>
      <c r="H27" s="16"/>
    </row>
    <row r="28" spans="1:8">
      <c r="A28" s="102" t="s">
        <v>84</v>
      </c>
      <c r="B28" s="103"/>
      <c r="C28" s="98" t="s">
        <v>139</v>
      </c>
      <c r="D28" s="17">
        <v>160.48977013918</v>
      </c>
      <c r="E28" s="13">
        <v>0.28000000000000003</v>
      </c>
      <c r="F28" s="13" t="s">
        <v>140</v>
      </c>
      <c r="G28" s="17">
        <v>573.17775049705995</v>
      </c>
      <c r="H28" s="16"/>
    </row>
    <row r="29" spans="1:8">
      <c r="A29" s="97">
        <v>1</v>
      </c>
      <c r="B29" s="15" t="s">
        <v>135</v>
      </c>
      <c r="C29" s="98"/>
      <c r="D29" s="17">
        <v>0</v>
      </c>
      <c r="E29" s="13"/>
      <c r="F29" s="13"/>
      <c r="G29" s="13"/>
      <c r="H29" s="96" t="s">
        <v>41</v>
      </c>
    </row>
    <row r="30" spans="1:8">
      <c r="A30" s="98"/>
      <c r="B30" s="15" t="s">
        <v>136</v>
      </c>
      <c r="C30" s="98"/>
      <c r="D30" s="17">
        <v>0</v>
      </c>
      <c r="E30" s="13"/>
      <c r="F30" s="13"/>
      <c r="G30" s="13"/>
      <c r="H30" s="96"/>
    </row>
    <row r="31" spans="1:8">
      <c r="A31" s="98"/>
      <c r="B31" s="15" t="s">
        <v>137</v>
      </c>
      <c r="C31" s="98"/>
      <c r="D31" s="17">
        <v>0</v>
      </c>
      <c r="E31" s="13"/>
      <c r="F31" s="13"/>
      <c r="G31" s="13"/>
      <c r="H31" s="96"/>
    </row>
    <row r="32" spans="1:8">
      <c r="A32" s="98"/>
      <c r="B32" s="15" t="s">
        <v>138</v>
      </c>
      <c r="C32" s="98"/>
      <c r="D32" s="17">
        <v>160.48977013918</v>
      </c>
      <c r="E32" s="13"/>
      <c r="F32" s="13"/>
      <c r="G32" s="13"/>
      <c r="H32" s="96"/>
    </row>
    <row r="33" spans="1:8" ht="24.6">
      <c r="A33" s="100" t="s">
        <v>43</v>
      </c>
      <c r="B33" s="101"/>
      <c r="C33" s="10"/>
      <c r="D33" s="12">
        <v>2513.3655797217998</v>
      </c>
      <c r="E33" s="13"/>
      <c r="F33" s="13"/>
      <c r="G33" s="13"/>
      <c r="H33" s="16"/>
    </row>
    <row r="34" spans="1:8">
      <c r="A34" s="98" t="s">
        <v>143</v>
      </c>
      <c r="B34" s="15" t="s">
        <v>135</v>
      </c>
      <c r="C34" s="10"/>
      <c r="D34" s="12">
        <v>1521.8592658887001</v>
      </c>
      <c r="E34" s="13"/>
      <c r="F34" s="13"/>
      <c r="G34" s="13"/>
      <c r="H34" s="16"/>
    </row>
    <row r="35" spans="1:8">
      <c r="A35" s="98"/>
      <c r="B35" s="15" t="s">
        <v>136</v>
      </c>
      <c r="C35" s="10"/>
      <c r="D35" s="12">
        <v>991.50631383305995</v>
      </c>
      <c r="E35" s="13"/>
      <c r="F35" s="13"/>
      <c r="G35" s="13"/>
      <c r="H35" s="16"/>
    </row>
    <row r="36" spans="1:8">
      <c r="A36" s="98"/>
      <c r="B36" s="15" t="s">
        <v>137</v>
      </c>
      <c r="C36" s="10"/>
      <c r="D36" s="12">
        <v>0</v>
      </c>
      <c r="E36" s="13"/>
      <c r="F36" s="13"/>
      <c r="G36" s="13"/>
      <c r="H36" s="16"/>
    </row>
    <row r="37" spans="1:8">
      <c r="A37" s="98"/>
      <c r="B37" s="15" t="s">
        <v>138</v>
      </c>
      <c r="C37" s="10"/>
      <c r="D37" s="12">
        <v>0</v>
      </c>
      <c r="E37" s="13"/>
      <c r="F37" s="13"/>
      <c r="G37" s="13"/>
      <c r="H37" s="16"/>
    </row>
    <row r="38" spans="1:8">
      <c r="A38" s="102" t="s">
        <v>114</v>
      </c>
      <c r="B38" s="103"/>
      <c r="C38" s="98" t="s">
        <v>144</v>
      </c>
      <c r="D38" s="17">
        <v>2513.3655797217998</v>
      </c>
      <c r="E38" s="13">
        <v>3.4</v>
      </c>
      <c r="F38" s="13" t="s">
        <v>140</v>
      </c>
      <c r="G38" s="17">
        <v>739.22517050641</v>
      </c>
      <c r="H38" s="16"/>
    </row>
    <row r="39" spans="1:8">
      <c r="A39" s="97">
        <v>1</v>
      </c>
      <c r="B39" s="15" t="s">
        <v>135</v>
      </c>
      <c r="C39" s="98"/>
      <c r="D39" s="17">
        <v>1521.8592658887001</v>
      </c>
      <c r="E39" s="13"/>
      <c r="F39" s="13"/>
      <c r="G39" s="13"/>
      <c r="H39" s="96" t="s">
        <v>43</v>
      </c>
    </row>
    <row r="40" spans="1:8">
      <c r="A40" s="98"/>
      <c r="B40" s="15" t="s">
        <v>136</v>
      </c>
      <c r="C40" s="98"/>
      <c r="D40" s="17">
        <v>991.50631383305995</v>
      </c>
      <c r="E40" s="13"/>
      <c r="F40" s="13"/>
      <c r="G40" s="13"/>
      <c r="H40" s="96"/>
    </row>
    <row r="41" spans="1:8">
      <c r="A41" s="98"/>
      <c r="B41" s="15" t="s">
        <v>137</v>
      </c>
      <c r="C41" s="98"/>
      <c r="D41" s="17">
        <v>0</v>
      </c>
      <c r="E41" s="13"/>
      <c r="F41" s="13"/>
      <c r="G41" s="13"/>
      <c r="H41" s="96"/>
    </row>
    <row r="42" spans="1:8">
      <c r="A42" s="98"/>
      <c r="B42" s="15" t="s">
        <v>138</v>
      </c>
      <c r="C42" s="98"/>
      <c r="D42" s="17">
        <v>0</v>
      </c>
      <c r="E42" s="13"/>
      <c r="F42" s="13"/>
      <c r="G42" s="13"/>
      <c r="H42" s="96"/>
    </row>
    <row r="43" spans="1:8" ht="24.6">
      <c r="A43" s="100" t="s">
        <v>116</v>
      </c>
      <c r="B43" s="101"/>
      <c r="C43" s="10"/>
      <c r="D43" s="12">
        <v>606.38894532515997</v>
      </c>
      <c r="E43" s="13"/>
      <c r="F43" s="13"/>
      <c r="G43" s="13"/>
      <c r="H43" s="16"/>
    </row>
    <row r="44" spans="1:8">
      <c r="A44" s="98" t="s">
        <v>145</v>
      </c>
      <c r="B44" s="15" t="s">
        <v>135</v>
      </c>
      <c r="C44" s="10"/>
      <c r="D44" s="12">
        <v>0</v>
      </c>
      <c r="E44" s="13"/>
      <c r="F44" s="13"/>
      <c r="G44" s="13"/>
      <c r="H44" s="16"/>
    </row>
    <row r="45" spans="1:8">
      <c r="A45" s="98"/>
      <c r="B45" s="15" t="s">
        <v>136</v>
      </c>
      <c r="C45" s="10"/>
      <c r="D45" s="12">
        <v>0</v>
      </c>
      <c r="E45" s="13"/>
      <c r="F45" s="13"/>
      <c r="G45" s="13"/>
      <c r="H45" s="16"/>
    </row>
    <row r="46" spans="1:8">
      <c r="A46" s="98"/>
      <c r="B46" s="15" t="s">
        <v>137</v>
      </c>
      <c r="C46" s="10"/>
      <c r="D46" s="12">
        <v>0</v>
      </c>
      <c r="E46" s="13"/>
      <c r="F46" s="13"/>
      <c r="G46" s="13"/>
      <c r="H46" s="16"/>
    </row>
    <row r="47" spans="1:8">
      <c r="A47" s="98"/>
      <c r="B47" s="15" t="s">
        <v>138</v>
      </c>
      <c r="C47" s="10"/>
      <c r="D47" s="12">
        <v>606.38894532515997</v>
      </c>
      <c r="E47" s="13"/>
      <c r="F47" s="13"/>
      <c r="G47" s="13"/>
      <c r="H47" s="16"/>
    </row>
    <row r="48" spans="1:8">
      <c r="A48" s="102" t="s">
        <v>118</v>
      </c>
      <c r="B48" s="103"/>
      <c r="C48" s="98" t="s">
        <v>144</v>
      </c>
      <c r="D48" s="17">
        <v>606.38894532515997</v>
      </c>
      <c r="E48" s="13">
        <v>3.4</v>
      </c>
      <c r="F48" s="13" t="s">
        <v>140</v>
      </c>
      <c r="G48" s="17">
        <v>178.34968980151999</v>
      </c>
      <c r="H48" s="16"/>
    </row>
    <row r="49" spans="1:8">
      <c r="A49" s="97">
        <v>1</v>
      </c>
      <c r="B49" s="15" t="s">
        <v>135</v>
      </c>
      <c r="C49" s="98"/>
      <c r="D49" s="17">
        <v>0</v>
      </c>
      <c r="E49" s="13"/>
      <c r="F49" s="13"/>
      <c r="G49" s="13"/>
      <c r="H49" s="96" t="s">
        <v>43</v>
      </c>
    </row>
    <row r="50" spans="1:8">
      <c r="A50" s="98"/>
      <c r="B50" s="15" t="s">
        <v>136</v>
      </c>
      <c r="C50" s="98"/>
      <c r="D50" s="17">
        <v>0</v>
      </c>
      <c r="E50" s="13"/>
      <c r="F50" s="13"/>
      <c r="G50" s="13"/>
      <c r="H50" s="96"/>
    </row>
    <row r="51" spans="1:8">
      <c r="A51" s="98"/>
      <c r="B51" s="15" t="s">
        <v>137</v>
      </c>
      <c r="C51" s="98"/>
      <c r="D51" s="17">
        <v>0</v>
      </c>
      <c r="E51" s="13"/>
      <c r="F51" s="13"/>
      <c r="G51" s="13"/>
      <c r="H51" s="96"/>
    </row>
    <row r="52" spans="1:8">
      <c r="A52" s="98"/>
      <c r="B52" s="15" t="s">
        <v>138</v>
      </c>
      <c r="C52" s="98"/>
      <c r="D52" s="17">
        <v>606.38894532515997</v>
      </c>
      <c r="E52" s="13"/>
      <c r="F52" s="13"/>
      <c r="G52" s="13"/>
      <c r="H52" s="96"/>
    </row>
    <row r="53" spans="1:8" ht="24.6">
      <c r="A53" s="100" t="s">
        <v>120</v>
      </c>
      <c r="B53" s="101"/>
      <c r="C53" s="10"/>
      <c r="D53" s="12">
        <v>4082.113440528</v>
      </c>
      <c r="E53" s="13"/>
      <c r="F53" s="13"/>
      <c r="G53" s="13"/>
      <c r="H53" s="16"/>
    </row>
    <row r="54" spans="1:8">
      <c r="A54" s="98" t="s">
        <v>146</v>
      </c>
      <c r="B54" s="15" t="s">
        <v>135</v>
      </c>
      <c r="C54" s="10"/>
      <c r="D54" s="12">
        <v>0</v>
      </c>
      <c r="E54" s="13"/>
      <c r="F54" s="13"/>
      <c r="G54" s="13"/>
      <c r="H54" s="16"/>
    </row>
    <row r="55" spans="1:8">
      <c r="A55" s="98"/>
      <c r="B55" s="15" t="s">
        <v>136</v>
      </c>
      <c r="C55" s="10"/>
      <c r="D55" s="12">
        <v>0</v>
      </c>
      <c r="E55" s="13"/>
      <c r="F55" s="13"/>
      <c r="G55" s="13"/>
      <c r="H55" s="16"/>
    </row>
    <row r="56" spans="1:8">
      <c r="A56" s="98"/>
      <c r="B56" s="15" t="s">
        <v>137</v>
      </c>
      <c r="C56" s="10"/>
      <c r="D56" s="12">
        <v>0</v>
      </c>
      <c r="E56" s="13"/>
      <c r="F56" s="13"/>
      <c r="G56" s="13"/>
      <c r="H56" s="16"/>
    </row>
    <row r="57" spans="1:8">
      <c r="A57" s="98"/>
      <c r="B57" s="15" t="s">
        <v>138</v>
      </c>
      <c r="C57" s="10"/>
      <c r="D57" s="12">
        <v>2527.3308318323002</v>
      </c>
      <c r="E57" s="13"/>
      <c r="F57" s="13"/>
      <c r="G57" s="13"/>
      <c r="H57" s="16"/>
    </row>
    <row r="58" spans="1:8">
      <c r="A58" s="102" t="s">
        <v>120</v>
      </c>
      <c r="B58" s="103"/>
      <c r="C58" s="98" t="s">
        <v>144</v>
      </c>
      <c r="D58" s="17">
        <v>2527.3308318323002</v>
      </c>
      <c r="E58" s="13">
        <v>3.4</v>
      </c>
      <c r="F58" s="13" t="s">
        <v>140</v>
      </c>
      <c r="G58" s="17">
        <v>743.33259759774</v>
      </c>
      <c r="H58" s="16"/>
    </row>
    <row r="59" spans="1:8">
      <c r="A59" s="97">
        <v>1</v>
      </c>
      <c r="B59" s="15" t="s">
        <v>135</v>
      </c>
      <c r="C59" s="98"/>
      <c r="D59" s="17">
        <v>0</v>
      </c>
      <c r="E59" s="13"/>
      <c r="F59" s="13"/>
      <c r="G59" s="13"/>
      <c r="H59" s="96" t="s">
        <v>43</v>
      </c>
    </row>
    <row r="60" spans="1:8">
      <c r="A60" s="98"/>
      <c r="B60" s="15" t="s">
        <v>136</v>
      </c>
      <c r="C60" s="98"/>
      <c r="D60" s="17">
        <v>0</v>
      </c>
      <c r="E60" s="13"/>
      <c r="F60" s="13"/>
      <c r="G60" s="13"/>
      <c r="H60" s="96"/>
    </row>
    <row r="61" spans="1:8">
      <c r="A61" s="98"/>
      <c r="B61" s="15" t="s">
        <v>137</v>
      </c>
      <c r="C61" s="98"/>
      <c r="D61" s="17">
        <v>0</v>
      </c>
      <c r="E61" s="13"/>
      <c r="F61" s="13"/>
      <c r="G61" s="13"/>
      <c r="H61" s="96"/>
    </row>
    <row r="62" spans="1:8">
      <c r="A62" s="98"/>
      <c r="B62" s="15" t="s">
        <v>138</v>
      </c>
      <c r="C62" s="98"/>
      <c r="D62" s="17">
        <v>2527.3308318323002</v>
      </c>
      <c r="E62" s="13"/>
      <c r="F62" s="13"/>
      <c r="G62" s="13"/>
      <c r="H62" s="96"/>
    </row>
    <row r="63" spans="1:8">
      <c r="A63" s="98" t="s">
        <v>147</v>
      </c>
      <c r="B63" s="15" t="s">
        <v>135</v>
      </c>
      <c r="C63" s="10"/>
      <c r="D63" s="12">
        <v>0</v>
      </c>
      <c r="E63" s="13"/>
      <c r="F63" s="13"/>
      <c r="G63" s="13"/>
      <c r="H63" s="16"/>
    </row>
    <row r="64" spans="1:8">
      <c r="A64" s="98"/>
      <c r="B64" s="15" t="s">
        <v>136</v>
      </c>
      <c r="C64" s="10"/>
      <c r="D64" s="12">
        <v>0</v>
      </c>
      <c r="E64" s="13"/>
      <c r="F64" s="13"/>
      <c r="G64" s="13"/>
      <c r="H64" s="16"/>
    </row>
    <row r="65" spans="1:8">
      <c r="A65" s="98"/>
      <c r="B65" s="15" t="s">
        <v>137</v>
      </c>
      <c r="C65" s="10"/>
      <c r="D65" s="12">
        <v>0</v>
      </c>
      <c r="E65" s="13"/>
      <c r="F65" s="13"/>
      <c r="G65" s="13"/>
      <c r="H65" s="16"/>
    </row>
    <row r="66" spans="1:8">
      <c r="A66" s="98"/>
      <c r="B66" s="15" t="s">
        <v>138</v>
      </c>
      <c r="C66" s="10"/>
      <c r="D66" s="12">
        <v>4082.113440528</v>
      </c>
      <c r="E66" s="13"/>
      <c r="F66" s="13"/>
      <c r="G66" s="13"/>
      <c r="H66" s="16"/>
    </row>
    <row r="67" spans="1:8">
      <c r="A67" s="102" t="s">
        <v>120</v>
      </c>
      <c r="B67" s="103"/>
      <c r="C67" s="98" t="s">
        <v>148</v>
      </c>
      <c r="D67" s="17">
        <v>1554.7826086957</v>
      </c>
      <c r="E67" s="13">
        <v>0.12</v>
      </c>
      <c r="F67" s="13" t="s">
        <v>149</v>
      </c>
      <c r="G67" s="17">
        <v>12956.521739129999</v>
      </c>
      <c r="H67" s="16"/>
    </row>
    <row r="68" spans="1:8">
      <c r="A68" s="97">
        <v>1</v>
      </c>
      <c r="B68" s="15" t="s">
        <v>135</v>
      </c>
      <c r="C68" s="98"/>
      <c r="D68" s="17">
        <v>0</v>
      </c>
      <c r="E68" s="13"/>
      <c r="F68" s="13"/>
      <c r="G68" s="13"/>
      <c r="H68" s="96" t="s">
        <v>150</v>
      </c>
    </row>
    <row r="69" spans="1:8">
      <c r="A69" s="98"/>
      <c r="B69" s="15" t="s">
        <v>136</v>
      </c>
      <c r="C69" s="98"/>
      <c r="D69" s="17">
        <v>0</v>
      </c>
      <c r="E69" s="13"/>
      <c r="F69" s="13"/>
      <c r="G69" s="13"/>
      <c r="H69" s="96"/>
    </row>
    <row r="70" spans="1:8">
      <c r="A70" s="98"/>
      <c r="B70" s="15" t="s">
        <v>137</v>
      </c>
      <c r="C70" s="98"/>
      <c r="D70" s="17">
        <v>0</v>
      </c>
      <c r="E70" s="13"/>
      <c r="F70" s="13"/>
      <c r="G70" s="13"/>
      <c r="H70" s="96"/>
    </row>
    <row r="71" spans="1:8">
      <c r="A71" s="98"/>
      <c r="B71" s="15" t="s">
        <v>138</v>
      </c>
      <c r="C71" s="98"/>
      <c r="D71" s="17">
        <v>1554.7826086957</v>
      </c>
      <c r="E71" s="13"/>
      <c r="F71" s="13"/>
      <c r="G71" s="13"/>
      <c r="H71" s="96"/>
    </row>
    <row r="72" spans="1:8" ht="24.6">
      <c r="A72" s="100" t="s">
        <v>122</v>
      </c>
      <c r="B72" s="101"/>
      <c r="C72" s="10"/>
      <c r="D72" s="12">
        <v>4680</v>
      </c>
      <c r="E72" s="13"/>
      <c r="F72" s="13"/>
      <c r="G72" s="13"/>
      <c r="H72" s="16"/>
    </row>
    <row r="73" spans="1:8">
      <c r="A73" s="98" t="s">
        <v>151</v>
      </c>
      <c r="B73" s="15" t="s">
        <v>135</v>
      </c>
      <c r="C73" s="10"/>
      <c r="D73" s="12">
        <v>4680</v>
      </c>
      <c r="E73" s="13"/>
      <c r="F73" s="13"/>
      <c r="G73" s="13"/>
      <c r="H73" s="16"/>
    </row>
    <row r="74" spans="1:8">
      <c r="A74" s="98"/>
      <c r="B74" s="15" t="s">
        <v>136</v>
      </c>
      <c r="C74" s="10"/>
      <c r="D74" s="12">
        <v>0</v>
      </c>
      <c r="E74" s="13"/>
      <c r="F74" s="13"/>
      <c r="G74" s="13"/>
      <c r="H74" s="16"/>
    </row>
    <row r="75" spans="1:8">
      <c r="A75" s="98"/>
      <c r="B75" s="15" t="s">
        <v>137</v>
      </c>
      <c r="C75" s="10"/>
      <c r="D75" s="12">
        <v>0</v>
      </c>
      <c r="E75" s="13"/>
      <c r="F75" s="13"/>
      <c r="G75" s="13"/>
      <c r="H75" s="16"/>
    </row>
    <row r="76" spans="1:8">
      <c r="A76" s="98"/>
      <c r="B76" s="15" t="s">
        <v>138</v>
      </c>
      <c r="C76" s="10"/>
      <c r="D76" s="12">
        <v>0</v>
      </c>
      <c r="E76" s="13"/>
      <c r="F76" s="13"/>
      <c r="G76" s="13"/>
      <c r="H76" s="16"/>
    </row>
    <row r="77" spans="1:8">
      <c r="A77" s="102" t="s">
        <v>124</v>
      </c>
      <c r="B77" s="103"/>
      <c r="C77" s="98" t="s">
        <v>148</v>
      </c>
      <c r="D77" s="17">
        <v>4680</v>
      </c>
      <c r="E77" s="13">
        <v>0.12</v>
      </c>
      <c r="F77" s="13" t="s">
        <v>149</v>
      </c>
      <c r="G77" s="17">
        <v>39000</v>
      </c>
      <c r="H77" s="16"/>
    </row>
    <row r="78" spans="1:8">
      <c r="A78" s="97">
        <v>1</v>
      </c>
      <c r="B78" s="15" t="s">
        <v>135</v>
      </c>
      <c r="C78" s="98"/>
      <c r="D78" s="17">
        <v>4680</v>
      </c>
      <c r="E78" s="13"/>
      <c r="F78" s="13"/>
      <c r="G78" s="13"/>
      <c r="H78" s="96" t="s">
        <v>150</v>
      </c>
    </row>
    <row r="79" spans="1:8">
      <c r="A79" s="98"/>
      <c r="B79" s="15" t="s">
        <v>136</v>
      </c>
      <c r="C79" s="98"/>
      <c r="D79" s="17">
        <v>0</v>
      </c>
      <c r="E79" s="13"/>
      <c r="F79" s="13"/>
      <c r="G79" s="13"/>
      <c r="H79" s="96"/>
    </row>
    <row r="80" spans="1:8">
      <c r="A80" s="98"/>
      <c r="B80" s="15" t="s">
        <v>137</v>
      </c>
      <c r="C80" s="98"/>
      <c r="D80" s="17">
        <v>0</v>
      </c>
      <c r="E80" s="13"/>
      <c r="F80" s="13"/>
      <c r="G80" s="13"/>
      <c r="H80" s="96"/>
    </row>
    <row r="81" spans="1:8">
      <c r="A81" s="98"/>
      <c r="B81" s="15" t="s">
        <v>138</v>
      </c>
      <c r="C81" s="98"/>
      <c r="D81" s="17">
        <v>0</v>
      </c>
      <c r="E81" s="13"/>
      <c r="F81" s="13"/>
      <c r="G81" s="13"/>
      <c r="H81" s="96"/>
    </row>
    <row r="82" spans="1:8">
      <c r="A82" s="18"/>
      <c r="C82" s="18"/>
      <c r="D82" s="7"/>
      <c r="E82" s="7"/>
      <c r="F82" s="7"/>
      <c r="G82" s="7"/>
      <c r="H82" s="19"/>
    </row>
    <row r="84" spans="1:8">
      <c r="A84" s="99" t="s">
        <v>152</v>
      </c>
      <c r="B84" s="99"/>
      <c r="C84" s="99"/>
      <c r="D84" s="99"/>
      <c r="E84" s="99"/>
      <c r="F84" s="99"/>
      <c r="G84" s="99"/>
      <c r="H84" s="99"/>
    </row>
    <row r="85" spans="1:8">
      <c r="A85" s="99" t="s">
        <v>153</v>
      </c>
      <c r="B85" s="99"/>
      <c r="C85" s="99"/>
      <c r="D85" s="99"/>
      <c r="E85" s="99"/>
      <c r="F85" s="99"/>
      <c r="G85" s="99"/>
      <c r="H85" s="99"/>
    </row>
  </sheetData>
  <mergeCells count="49">
    <mergeCell ref="A33:B33"/>
    <mergeCell ref="A38:B38"/>
    <mergeCell ref="A43:B43"/>
    <mergeCell ref="A48:B48"/>
    <mergeCell ref="A3:B3"/>
    <mergeCell ref="A8:B8"/>
    <mergeCell ref="A13:B13"/>
    <mergeCell ref="A18:B18"/>
    <mergeCell ref="A23:B23"/>
    <mergeCell ref="A84:H84"/>
    <mergeCell ref="A85:H85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A63:A66"/>
    <mergeCell ref="A68:A71"/>
    <mergeCell ref="A78:A81"/>
    <mergeCell ref="C8:C12"/>
    <mergeCell ref="C18:C22"/>
    <mergeCell ref="C28:C32"/>
    <mergeCell ref="C38:C42"/>
    <mergeCell ref="C48:C52"/>
    <mergeCell ref="C58:C62"/>
    <mergeCell ref="C67:C71"/>
    <mergeCell ref="C77:C81"/>
    <mergeCell ref="A53:B53"/>
    <mergeCell ref="A58:B58"/>
    <mergeCell ref="A67:B67"/>
    <mergeCell ref="A72:B72"/>
    <mergeCell ref="A77:B77"/>
    <mergeCell ref="A73:A76"/>
    <mergeCell ref="A28:B28"/>
    <mergeCell ref="H59:H62"/>
    <mergeCell ref="H68:H71"/>
    <mergeCell ref="H78:H81"/>
    <mergeCell ref="H9:H12"/>
    <mergeCell ref="H19:H22"/>
    <mergeCell ref="H29:H32"/>
    <mergeCell ref="H39:H42"/>
    <mergeCell ref="H49:H5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5" t="s">
        <v>154</v>
      </c>
      <c r="B1" s="105"/>
      <c r="C1" s="105"/>
      <c r="D1" s="105"/>
      <c r="E1" s="105"/>
      <c r="F1" s="105"/>
      <c r="G1" s="105"/>
      <c r="H1" s="105"/>
    </row>
    <row r="3" spans="1:8" ht="44.25" customHeight="1">
      <c r="A3" s="2" t="s">
        <v>155</v>
      </c>
      <c r="B3" s="2" t="s">
        <v>156</v>
      </c>
      <c r="C3" s="2" t="s">
        <v>157</v>
      </c>
      <c r="D3" s="2" t="s">
        <v>158</v>
      </c>
      <c r="E3" s="2" t="s">
        <v>159</v>
      </c>
      <c r="F3" s="2" t="s">
        <v>160</v>
      </c>
      <c r="G3" s="2" t="s">
        <v>161</v>
      </c>
      <c r="H3" s="2" t="s">
        <v>162</v>
      </c>
    </row>
    <row r="4" spans="1:8" ht="39" customHeight="1">
      <c r="A4" s="3" t="s">
        <v>168</v>
      </c>
      <c r="B4" s="4" t="s">
        <v>140</v>
      </c>
      <c r="C4" s="5">
        <v>0.40206249999999999</v>
      </c>
      <c r="D4" s="5">
        <v>5103.9171675885</v>
      </c>
      <c r="E4" s="4">
        <v>6</v>
      </c>
      <c r="F4" s="3" t="s">
        <v>168</v>
      </c>
      <c r="G4" s="5">
        <v>2052.0936961936</v>
      </c>
      <c r="H4" s="6" t="s">
        <v>169</v>
      </c>
    </row>
    <row r="5" spans="1:8" ht="39" customHeight="1">
      <c r="A5" s="3" t="s">
        <v>163</v>
      </c>
      <c r="B5" s="4" t="s">
        <v>140</v>
      </c>
      <c r="C5" s="5">
        <v>0.11724999999999999</v>
      </c>
      <c r="D5" s="5">
        <v>818.22700652441995</v>
      </c>
      <c r="E5" s="4">
        <v>6</v>
      </c>
      <c r="F5" s="3" t="s">
        <v>163</v>
      </c>
      <c r="G5" s="5">
        <v>95.937116514988006</v>
      </c>
      <c r="H5" s="6" t="s">
        <v>170</v>
      </c>
    </row>
    <row r="6" spans="1:8" ht="39" customHeight="1">
      <c r="A6" s="3" t="s">
        <v>164</v>
      </c>
      <c r="B6" s="4" t="s">
        <v>140</v>
      </c>
      <c r="C6" s="5">
        <v>11.656623931624001</v>
      </c>
      <c r="D6" s="5">
        <v>222.07854046447</v>
      </c>
      <c r="E6" s="4">
        <v>6</v>
      </c>
      <c r="F6" s="3" t="s">
        <v>164</v>
      </c>
      <c r="G6" s="5">
        <v>2588.6860294783</v>
      </c>
      <c r="H6" s="6" t="s">
        <v>171</v>
      </c>
    </row>
    <row r="7" spans="1:8" ht="39" customHeight="1">
      <c r="A7" s="3" t="s">
        <v>165</v>
      </c>
      <c r="B7" s="4" t="s">
        <v>166</v>
      </c>
      <c r="C7" s="5">
        <v>119</v>
      </c>
      <c r="D7" s="5">
        <v>25.632087662364999</v>
      </c>
      <c r="E7" s="4">
        <v>6</v>
      </c>
      <c r="F7" s="3" t="s">
        <v>165</v>
      </c>
      <c r="G7" s="5">
        <v>41915.376236265904</v>
      </c>
      <c r="H7" s="6" t="s">
        <v>172</v>
      </c>
    </row>
    <row r="8" spans="1:8" ht="39" hidden="1" customHeight="1">
      <c r="A8" s="3" t="s">
        <v>167</v>
      </c>
      <c r="B8" s="4" t="s">
        <v>166</v>
      </c>
      <c r="C8" s="5">
        <v>39.957264957264996</v>
      </c>
      <c r="D8" s="5">
        <v>997.73280243982003</v>
      </c>
      <c r="E8" s="4">
        <v>10</v>
      </c>
      <c r="F8" s="4"/>
      <c r="G8" s="5">
        <v>39866.673943642003</v>
      </c>
      <c r="H8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9"/>
  <sheetViews>
    <sheetView topLeftCell="C62" zoomScale="70" zoomScaleNormal="70" workbookViewId="0">
      <selection activeCell="H70" sqref="H70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1" t="s">
        <v>173</v>
      </c>
      <c r="B13" s="91"/>
      <c r="C13" s="91"/>
      <c r="D13" s="91"/>
      <c r="E13" s="91"/>
      <c r="F13" s="91"/>
      <c r="G13" s="91"/>
      <c r="H13" s="91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5" t="s">
        <v>5</v>
      </c>
      <c r="B18" s="95" t="s">
        <v>29</v>
      </c>
      <c r="C18" s="95" t="s">
        <v>30</v>
      </c>
      <c r="D18" s="92" t="s">
        <v>31</v>
      </c>
      <c r="E18" s="93"/>
      <c r="F18" s="93"/>
      <c r="G18" s="93"/>
      <c r="H18" s="94"/>
    </row>
    <row r="19" spans="1:8" ht="94.5" customHeight="1">
      <c r="A19" s="95"/>
      <c r="B19" s="95"/>
      <c r="C19" s="95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40</v>
      </c>
      <c r="C25" s="42" t="s">
        <v>41</v>
      </c>
      <c r="D25" s="41">
        <v>2606.7956424467998</v>
      </c>
      <c r="E25" s="41">
        <v>177.52638083791001</v>
      </c>
      <c r="F25" s="41">
        <v>0</v>
      </c>
      <c r="G25" s="41">
        <v>0</v>
      </c>
      <c r="H25" s="41">
        <v>2784.3220232847998</v>
      </c>
    </row>
    <row r="26" spans="1:8" ht="31.2">
      <c r="A26" s="2">
        <v>2</v>
      </c>
      <c r="B26" s="2" t="s">
        <v>42</v>
      </c>
      <c r="C26" s="42" t="s">
        <v>43</v>
      </c>
      <c r="D26" s="41">
        <v>26540.815412920001</v>
      </c>
      <c r="E26" s="41">
        <v>461.38124187712998</v>
      </c>
      <c r="F26" s="41">
        <v>0</v>
      </c>
      <c r="G26" s="41">
        <v>0</v>
      </c>
      <c r="H26" s="41">
        <v>27002.196654797001</v>
      </c>
    </row>
    <row r="27" spans="1:8">
      <c r="A27" s="2">
        <v>3</v>
      </c>
      <c r="B27" s="2" t="s">
        <v>44</v>
      </c>
      <c r="C27" s="42" t="s">
        <v>45</v>
      </c>
      <c r="D27" s="41">
        <v>4680</v>
      </c>
      <c r="E27" s="41">
        <v>0</v>
      </c>
      <c r="F27" s="41">
        <v>0</v>
      </c>
      <c r="G27" s="41">
        <v>0</v>
      </c>
      <c r="H27" s="41">
        <v>4680</v>
      </c>
    </row>
    <row r="28" spans="1:8">
      <c r="A28" s="2"/>
      <c r="B28" s="33"/>
      <c r="C28" s="33" t="s">
        <v>46</v>
      </c>
      <c r="D28" s="41">
        <v>33827.611055367001</v>
      </c>
      <c r="E28" s="41">
        <v>638.90762271504002</v>
      </c>
      <c r="F28" s="41">
        <v>0</v>
      </c>
      <c r="G28" s="41">
        <v>0</v>
      </c>
      <c r="H28" s="41">
        <v>34466.518678082</v>
      </c>
    </row>
    <row r="29" spans="1:8">
      <c r="A29" s="2"/>
      <c r="B29" s="33"/>
      <c r="C29" s="44" t="s">
        <v>47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48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49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50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51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52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53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54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55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56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57</v>
      </c>
      <c r="D44" s="41">
        <v>33827.611055367001</v>
      </c>
      <c r="E44" s="41">
        <v>638.90762271504002</v>
      </c>
      <c r="F44" s="41">
        <v>0</v>
      </c>
      <c r="G44" s="41">
        <v>0</v>
      </c>
      <c r="H44" s="41">
        <v>34466.518678082</v>
      </c>
    </row>
    <row r="45" spans="1:8">
      <c r="A45" s="2"/>
      <c r="B45" s="33"/>
      <c r="C45" s="44" t="s">
        <v>58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59</v>
      </c>
      <c r="C46" s="42" t="s">
        <v>60</v>
      </c>
      <c r="D46" s="41">
        <v>52.135912848936997</v>
      </c>
      <c r="E46" s="41">
        <v>3.5505276167581998</v>
      </c>
      <c r="F46" s="41">
        <v>0</v>
      </c>
      <c r="G46" s="41">
        <v>0</v>
      </c>
      <c r="H46" s="41">
        <v>55.686440465695</v>
      </c>
    </row>
    <row r="47" spans="1:8" ht="31.2">
      <c r="A47" s="2">
        <v>5</v>
      </c>
      <c r="B47" s="2" t="s">
        <v>59</v>
      </c>
      <c r="C47" s="42" t="s">
        <v>61</v>
      </c>
      <c r="D47" s="41">
        <v>663.52038532299002</v>
      </c>
      <c r="E47" s="41">
        <v>11.534531046928</v>
      </c>
      <c r="F47" s="41">
        <v>0</v>
      </c>
      <c r="G47" s="41">
        <v>0</v>
      </c>
      <c r="H47" s="41">
        <v>675.05491636991997</v>
      </c>
    </row>
    <row r="48" spans="1:8" ht="31.2">
      <c r="A48" s="2">
        <v>6</v>
      </c>
      <c r="B48" s="2" t="s">
        <v>59</v>
      </c>
      <c r="C48" s="42" t="s">
        <v>62</v>
      </c>
      <c r="D48" s="41">
        <v>93.6</v>
      </c>
      <c r="E48" s="41">
        <v>0</v>
      </c>
      <c r="F48" s="41">
        <v>0</v>
      </c>
      <c r="G48" s="41">
        <v>0</v>
      </c>
      <c r="H48" s="41">
        <v>93.6</v>
      </c>
    </row>
    <row r="49" spans="1:8">
      <c r="A49" s="2"/>
      <c r="B49" s="33"/>
      <c r="C49" s="33" t="s">
        <v>63</v>
      </c>
      <c r="D49" s="41">
        <v>809.25629817192998</v>
      </c>
      <c r="E49" s="41">
        <v>15.085058663686</v>
      </c>
      <c r="F49" s="41">
        <v>0</v>
      </c>
      <c r="G49" s="41">
        <v>0</v>
      </c>
      <c r="H49" s="41">
        <v>824.34135683561999</v>
      </c>
    </row>
    <row r="50" spans="1:8">
      <c r="A50" s="2"/>
      <c r="B50" s="33"/>
      <c r="C50" s="33" t="s">
        <v>64</v>
      </c>
      <c r="D50" s="41">
        <v>34636.867353538997</v>
      </c>
      <c r="E50" s="41">
        <v>653.99268137873003</v>
      </c>
      <c r="F50" s="41">
        <v>0</v>
      </c>
      <c r="G50" s="41">
        <v>0</v>
      </c>
      <c r="H50" s="41">
        <v>35290.860034917001</v>
      </c>
    </row>
    <row r="51" spans="1:8">
      <c r="A51" s="2"/>
      <c r="B51" s="33"/>
      <c r="C51" s="33" t="s">
        <v>65</v>
      </c>
      <c r="D51" s="41"/>
      <c r="E51" s="41"/>
      <c r="F51" s="41"/>
      <c r="G51" s="41"/>
      <c r="H51" s="41"/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8.4662357478584003</v>
      </c>
      <c r="H52" s="41">
        <v>8.4662357478584003</v>
      </c>
    </row>
    <row r="53" spans="1:8" ht="31.2">
      <c r="A53" s="2">
        <v>8</v>
      </c>
      <c r="B53" s="2" t="s">
        <v>68</v>
      </c>
      <c r="C53" s="48" t="s">
        <v>69</v>
      </c>
      <c r="D53" s="41">
        <v>69.398113593222007</v>
      </c>
      <c r="E53" s="41">
        <v>4.7261073106669</v>
      </c>
      <c r="F53" s="41">
        <v>0</v>
      </c>
      <c r="G53" s="41">
        <v>0</v>
      </c>
      <c r="H53" s="41">
        <v>74.124220903888997</v>
      </c>
    </row>
    <row r="54" spans="1:8">
      <c r="A54" s="2">
        <v>9</v>
      </c>
      <c r="B54" s="2" t="s">
        <v>70</v>
      </c>
      <c r="C54" s="48" t="s">
        <v>71</v>
      </c>
      <c r="D54" s="41">
        <v>0</v>
      </c>
      <c r="E54" s="41">
        <v>0</v>
      </c>
      <c r="F54" s="41">
        <v>0</v>
      </c>
      <c r="G54" s="41">
        <v>640.34832221933004</v>
      </c>
      <c r="H54" s="41">
        <v>640.34832221933004</v>
      </c>
    </row>
    <row r="55" spans="1:8" ht="31.2">
      <c r="A55" s="2">
        <v>10</v>
      </c>
      <c r="B55" s="2" t="s">
        <v>72</v>
      </c>
      <c r="C55" s="48" t="s">
        <v>43</v>
      </c>
      <c r="D55" s="41">
        <v>0</v>
      </c>
      <c r="E55" s="41">
        <v>0</v>
      </c>
      <c r="F55" s="41">
        <v>0</v>
      </c>
      <c r="G55" s="41">
        <v>634.11435745639994</v>
      </c>
      <c r="H55" s="41">
        <v>634.11435745639994</v>
      </c>
    </row>
    <row r="56" spans="1:8" ht="31.2">
      <c r="A56" s="2">
        <v>11</v>
      </c>
      <c r="B56" s="2" t="s">
        <v>68</v>
      </c>
      <c r="C56" s="48" t="s">
        <v>73</v>
      </c>
      <c r="D56" s="41">
        <v>710.03316433415</v>
      </c>
      <c r="E56" s="41">
        <v>12.343101673317999</v>
      </c>
      <c r="F56" s="41">
        <v>0</v>
      </c>
      <c r="G56" s="41">
        <v>0</v>
      </c>
      <c r="H56" s="41">
        <v>722.37626600747001</v>
      </c>
    </row>
    <row r="57" spans="1:8">
      <c r="A57" s="2">
        <v>12</v>
      </c>
      <c r="B57" s="2"/>
      <c r="C57" s="48" t="s">
        <v>74</v>
      </c>
      <c r="D57" s="41">
        <v>0</v>
      </c>
      <c r="E57" s="41">
        <v>0</v>
      </c>
      <c r="F57" s="41">
        <v>0</v>
      </c>
      <c r="G57" s="41">
        <v>209.10277949280999</v>
      </c>
      <c r="H57" s="41">
        <v>209.10277949280999</v>
      </c>
    </row>
    <row r="58" spans="1:8">
      <c r="A58" s="2">
        <v>13</v>
      </c>
      <c r="B58" s="2"/>
      <c r="C58" s="48" t="s">
        <v>75</v>
      </c>
      <c r="D58" s="41">
        <v>0</v>
      </c>
      <c r="E58" s="41">
        <v>0</v>
      </c>
      <c r="F58" s="41">
        <v>0</v>
      </c>
      <c r="G58" s="41">
        <v>145.98341007496001</v>
      </c>
      <c r="H58" s="41">
        <v>145.98341007496001</v>
      </c>
    </row>
    <row r="59" spans="1:8" ht="31.2">
      <c r="A59" s="2">
        <v>14</v>
      </c>
      <c r="B59" s="2" t="s">
        <v>68</v>
      </c>
      <c r="C59" s="48" t="s">
        <v>76</v>
      </c>
      <c r="D59" s="41">
        <v>124.59096</v>
      </c>
      <c r="E59" s="41">
        <v>0</v>
      </c>
      <c r="F59" s="41">
        <v>0</v>
      </c>
      <c r="G59" s="41">
        <v>0</v>
      </c>
      <c r="H59" s="41">
        <v>124.59096</v>
      </c>
    </row>
    <row r="60" spans="1:8">
      <c r="A60" s="2"/>
      <c r="B60" s="33"/>
      <c r="C60" s="33" t="s">
        <v>77</v>
      </c>
      <c r="D60" s="41">
        <v>904.02223792738005</v>
      </c>
      <c r="E60" s="41">
        <v>17.069208983984002</v>
      </c>
      <c r="F60" s="41">
        <v>0</v>
      </c>
      <c r="G60" s="41">
        <v>1638.0151049914</v>
      </c>
      <c r="H60" s="41">
        <v>2559.1065519027002</v>
      </c>
    </row>
    <row r="61" spans="1:8">
      <c r="A61" s="2"/>
      <c r="B61" s="33"/>
      <c r="C61" s="33" t="s">
        <v>78</v>
      </c>
      <c r="D61" s="41">
        <v>35540.889591466002</v>
      </c>
      <c r="E61" s="41">
        <v>671.06189036270996</v>
      </c>
      <c r="F61" s="41">
        <v>0</v>
      </c>
      <c r="G61" s="41">
        <v>1638.0151049914</v>
      </c>
      <c r="H61" s="41">
        <v>37849.966586820003</v>
      </c>
    </row>
    <row r="62" spans="1:8" ht="31.5" customHeight="1">
      <c r="A62" s="2"/>
      <c r="B62" s="33"/>
      <c r="C62" s="33" t="s">
        <v>79</v>
      </c>
      <c r="D62" s="41"/>
      <c r="E62" s="41"/>
      <c r="F62" s="41"/>
      <c r="G62" s="41"/>
      <c r="H62" s="41"/>
    </row>
    <row r="63" spans="1:8">
      <c r="A63" s="2"/>
      <c r="B63" s="2"/>
      <c r="C63" s="48"/>
      <c r="D63" s="41"/>
      <c r="E63" s="41"/>
      <c r="F63" s="41"/>
      <c r="G63" s="41"/>
      <c r="H63" s="41">
        <f>SUM(D63:G63)</f>
        <v>0</v>
      </c>
    </row>
    <row r="64" spans="1:8">
      <c r="A64" s="2"/>
      <c r="B64" s="33"/>
      <c r="C64" s="33" t="s">
        <v>80</v>
      </c>
      <c r="D64" s="41">
        <f>SUM(D63:D63)</f>
        <v>0</v>
      </c>
      <c r="E64" s="41">
        <f>SUM(E63:E63)</f>
        <v>0</v>
      </c>
      <c r="F64" s="41">
        <f>SUM(F63:F63)</f>
        <v>0</v>
      </c>
      <c r="G64" s="41">
        <f>SUM(G63:G63)</f>
        <v>0</v>
      </c>
      <c r="H64" s="41">
        <f>SUM(D64:G64)</f>
        <v>0</v>
      </c>
    </row>
    <row r="65" spans="1:8">
      <c r="A65" s="2"/>
      <c r="B65" s="33"/>
      <c r="C65" s="33" t="s">
        <v>81</v>
      </c>
      <c r="D65" s="41">
        <v>35540.889591466002</v>
      </c>
      <c r="E65" s="41">
        <v>671.06189036270996</v>
      </c>
      <c r="F65" s="41">
        <v>0</v>
      </c>
      <c r="G65" s="41">
        <v>1638.0151049914</v>
      </c>
      <c r="H65" s="41">
        <v>37849.966586820003</v>
      </c>
    </row>
    <row r="66" spans="1:8" ht="157.5" customHeight="1">
      <c r="A66" s="2"/>
      <c r="B66" s="33"/>
      <c r="C66" s="33" t="s">
        <v>82</v>
      </c>
      <c r="D66" s="41"/>
      <c r="E66" s="41"/>
      <c r="F66" s="41"/>
      <c r="G66" s="41"/>
      <c r="H66" s="41"/>
    </row>
    <row r="67" spans="1:8">
      <c r="A67" s="2">
        <v>15</v>
      </c>
      <c r="B67" s="2" t="s">
        <v>83</v>
      </c>
      <c r="C67" s="48" t="s">
        <v>84</v>
      </c>
      <c r="D67" s="41">
        <v>0</v>
      </c>
      <c r="E67" s="41">
        <v>0</v>
      </c>
      <c r="F67" s="41">
        <v>0</v>
      </c>
      <c r="G67" s="41">
        <v>160.48977013918</v>
      </c>
      <c r="H67" s="41">
        <v>160.48977013918</v>
      </c>
    </row>
    <row r="68" spans="1:8">
      <c r="A68" s="2">
        <v>16</v>
      </c>
      <c r="B68" s="2" t="s">
        <v>85</v>
      </c>
      <c r="C68" s="48" t="s">
        <v>86</v>
      </c>
      <c r="D68" s="41">
        <v>0</v>
      </c>
      <c r="E68" s="41">
        <v>0</v>
      </c>
      <c r="F68" s="41">
        <v>0</v>
      </c>
      <c r="G68" s="41">
        <v>2527.3308318323002</v>
      </c>
      <c r="H68" s="41">
        <v>2527.3308318323002</v>
      </c>
    </row>
    <row r="69" spans="1:8">
      <c r="A69" s="2">
        <v>17</v>
      </c>
      <c r="B69" s="2" t="s">
        <v>87</v>
      </c>
      <c r="C69" s="48" t="s">
        <v>84</v>
      </c>
      <c r="D69" s="41">
        <v>0</v>
      </c>
      <c r="E69" s="41">
        <v>0</v>
      </c>
      <c r="F69" s="41">
        <v>0</v>
      </c>
      <c r="G69" s="41">
        <v>1554.4048350762</v>
      </c>
      <c r="H69" s="41">
        <v>1554.4048350762</v>
      </c>
    </row>
    <row r="70" spans="1:8">
      <c r="A70" s="2"/>
      <c r="B70" s="33"/>
      <c r="C70" s="33" t="s">
        <v>88</v>
      </c>
      <c r="D70" s="41">
        <v>0</v>
      </c>
      <c r="E70" s="41">
        <v>0</v>
      </c>
      <c r="F70" s="41">
        <v>0</v>
      </c>
      <c r="G70" s="41">
        <v>4242.2254370477003</v>
      </c>
      <c r="H70" s="41">
        <v>4242.2254370477003</v>
      </c>
    </row>
    <row r="71" spans="1:8">
      <c r="A71" s="2"/>
      <c r="B71" s="33"/>
      <c r="C71" s="33" t="s">
        <v>89</v>
      </c>
      <c r="D71" s="41">
        <v>35540.889591466002</v>
      </c>
      <c r="E71" s="41">
        <v>671.06189036270996</v>
      </c>
      <c r="F71" s="41">
        <v>0</v>
      </c>
      <c r="G71" s="41">
        <v>5880.2405420390996</v>
      </c>
      <c r="H71" s="41">
        <v>42092.192023868003</v>
      </c>
    </row>
    <row r="72" spans="1:8">
      <c r="A72" s="2"/>
      <c r="B72" s="33"/>
      <c r="C72" s="33" t="s">
        <v>90</v>
      </c>
      <c r="D72" s="41"/>
      <c r="E72" s="41"/>
      <c r="F72" s="41"/>
      <c r="G72" s="41"/>
      <c r="H72" s="41"/>
    </row>
    <row r="73" spans="1:8" ht="47.25" customHeight="1">
      <c r="A73" s="2">
        <v>18</v>
      </c>
      <c r="B73" s="2" t="s">
        <v>91</v>
      </c>
      <c r="C73" s="48" t="s">
        <v>92</v>
      </c>
      <c r="D73" s="41">
        <f>D71*3%</f>
        <v>1066.2266877439799</v>
      </c>
      <c r="E73" s="41">
        <f>E71*3%</f>
        <v>20.131856710881301</v>
      </c>
      <c r="F73" s="41">
        <f>F71*3%</f>
        <v>0</v>
      </c>
      <c r="G73" s="41">
        <f>G71*3%</f>
        <v>176.40721626117301</v>
      </c>
      <c r="H73" s="41">
        <f>SUM(D73:G73)</f>
        <v>1262.7657607160299</v>
      </c>
    </row>
    <row r="74" spans="1:8">
      <c r="A74" s="2"/>
      <c r="B74" s="33"/>
      <c r="C74" s="33" t="s">
        <v>93</v>
      </c>
      <c r="D74" s="41">
        <f>D73</f>
        <v>1066.2266877439799</v>
      </c>
      <c r="E74" s="41">
        <f>E73</f>
        <v>20.131856710881301</v>
      </c>
      <c r="F74" s="41">
        <f>F73</f>
        <v>0</v>
      </c>
      <c r="G74" s="41">
        <f>G73</f>
        <v>176.40721626117301</v>
      </c>
      <c r="H74" s="41">
        <f>SUM(D74:G74)</f>
        <v>1262.7657607160299</v>
      </c>
    </row>
    <row r="75" spans="1:8">
      <c r="A75" s="2"/>
      <c r="B75" s="33"/>
      <c r="C75" s="33" t="s">
        <v>94</v>
      </c>
      <c r="D75" s="41">
        <f>D74+D71</f>
        <v>36607.11627921</v>
      </c>
      <c r="E75" s="41">
        <f>E74+E71</f>
        <v>691.193747073591</v>
      </c>
      <c r="F75" s="41">
        <f>F74+F71</f>
        <v>0</v>
      </c>
      <c r="G75" s="41">
        <f>G74+G71</f>
        <v>6056.6477583002697</v>
      </c>
      <c r="H75" s="41">
        <f>SUM(D75:G75)</f>
        <v>43354.957784583901</v>
      </c>
    </row>
    <row r="76" spans="1:8">
      <c r="A76" s="2"/>
      <c r="B76" s="33"/>
      <c r="C76" s="33" t="s">
        <v>95</v>
      </c>
      <c r="D76" s="41"/>
      <c r="E76" s="41"/>
      <c r="F76" s="41"/>
      <c r="G76" s="41"/>
      <c r="H76" s="41"/>
    </row>
    <row r="77" spans="1:8">
      <c r="A77" s="2">
        <v>19</v>
      </c>
      <c r="B77" s="2" t="s">
        <v>96</v>
      </c>
      <c r="C77" s="48" t="s">
        <v>97</v>
      </c>
      <c r="D77" s="41">
        <f>D75*20%</f>
        <v>7321.4232558419999</v>
      </c>
      <c r="E77" s="41">
        <f>E75*20%</f>
        <v>138.238749414718</v>
      </c>
      <c r="F77" s="41">
        <f>F75*20%</f>
        <v>0</v>
      </c>
      <c r="G77" s="41">
        <f>G75*20%</f>
        <v>1211.3295516600499</v>
      </c>
      <c r="H77" s="41">
        <f>SUM(D77:G77)</f>
        <v>8670.9915569167697</v>
      </c>
    </row>
    <row r="78" spans="1:8">
      <c r="A78" s="2"/>
      <c r="B78" s="33"/>
      <c r="C78" s="33" t="s">
        <v>98</v>
      </c>
      <c r="D78" s="41">
        <f>D77</f>
        <v>7321.4232558419999</v>
      </c>
      <c r="E78" s="41">
        <f>E77</f>
        <v>138.238749414718</v>
      </c>
      <c r="F78" s="41">
        <f>F77</f>
        <v>0</v>
      </c>
      <c r="G78" s="41">
        <f>G77</f>
        <v>1211.3295516600499</v>
      </c>
      <c r="H78" s="41">
        <f>SUM(D78:G78)</f>
        <v>8670.9915569167697</v>
      </c>
    </row>
    <row r="79" spans="1:8">
      <c r="A79" s="2"/>
      <c r="B79" s="33"/>
      <c r="C79" s="33" t="s">
        <v>99</v>
      </c>
      <c r="D79" s="41">
        <f>D78+D75</f>
        <v>43928.539535051998</v>
      </c>
      <c r="E79" s="41">
        <f>E78+E75</f>
        <v>829.43249648830897</v>
      </c>
      <c r="F79" s="41">
        <f>F78+F75</f>
        <v>0</v>
      </c>
      <c r="G79" s="41">
        <f>G78+G75</f>
        <v>7267.9773099603299</v>
      </c>
      <c r="H79" s="41">
        <f>SUM(D79:G79)</f>
        <v>52025.9493415006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1" t="s">
        <v>174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41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104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106</v>
      </c>
      <c r="D13" s="32">
        <v>2606.7956424467998</v>
      </c>
      <c r="E13" s="32">
        <v>177.52638083791001</v>
      </c>
      <c r="F13" s="32">
        <v>0</v>
      </c>
      <c r="G13" s="32">
        <v>0</v>
      </c>
      <c r="H13" s="32">
        <v>2784.3220232847998</v>
      </c>
      <c r="J13" s="20"/>
    </row>
    <row r="14" spans="1:14">
      <c r="A14" s="2"/>
      <c r="B14" s="33"/>
      <c r="C14" s="33" t="s">
        <v>107</v>
      </c>
      <c r="D14" s="32">
        <v>2606.7956424467998</v>
      </c>
      <c r="E14" s="32">
        <v>177.52638083791001</v>
      </c>
      <c r="F14" s="32">
        <v>0</v>
      </c>
      <c r="G14" s="32">
        <v>0</v>
      </c>
      <c r="H14" s="32">
        <v>2784.3220232847998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1" t="s">
        <v>175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104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109</v>
      </c>
      <c r="D13" s="32">
        <v>0</v>
      </c>
      <c r="E13" s="32">
        <v>0</v>
      </c>
      <c r="F13" s="32">
        <v>0</v>
      </c>
      <c r="G13" s="32">
        <v>8.4662357478584003</v>
      </c>
      <c r="H13" s="32">
        <v>8.4662357478584003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8.4662357478584003</v>
      </c>
      <c r="H14" s="32">
        <v>8.4662357478584003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1" t="s">
        <v>176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84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104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84</v>
      </c>
      <c r="D13" s="32">
        <v>0</v>
      </c>
      <c r="E13" s="32">
        <v>0</v>
      </c>
      <c r="F13" s="32">
        <v>0</v>
      </c>
      <c r="G13" s="32">
        <v>160.48977013918</v>
      </c>
      <c r="H13" s="32">
        <v>160.48977013918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160.48977013918</v>
      </c>
      <c r="H14" s="32">
        <v>160.48977013918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1" t="s">
        <v>177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104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1521.8592658887001</v>
      </c>
      <c r="E13" s="32">
        <v>991.50631383305995</v>
      </c>
      <c r="F13" s="32">
        <v>0</v>
      </c>
      <c r="G13" s="32">
        <v>0</v>
      </c>
      <c r="H13" s="32">
        <v>2513.3655797217998</v>
      </c>
      <c r="J13" s="20"/>
    </row>
    <row r="14" spans="1:14">
      <c r="A14" s="2"/>
      <c r="B14" s="33"/>
      <c r="C14" s="33" t="s">
        <v>107</v>
      </c>
      <c r="D14" s="32">
        <v>1521.8592658887001</v>
      </c>
      <c r="E14" s="32">
        <v>991.50631383305995</v>
      </c>
      <c r="F14" s="32">
        <v>0</v>
      </c>
      <c r="G14" s="32">
        <v>0</v>
      </c>
      <c r="H14" s="32">
        <v>2513.3655797217998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1" t="s">
        <v>178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104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118</v>
      </c>
      <c r="D13" s="32">
        <v>0</v>
      </c>
      <c r="E13" s="32">
        <v>0</v>
      </c>
      <c r="F13" s="32">
        <v>0</v>
      </c>
      <c r="G13" s="32">
        <v>606.38894532515997</v>
      </c>
      <c r="H13" s="32">
        <v>606.38894532515997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606.38894532515997</v>
      </c>
      <c r="H14" s="32">
        <v>606.38894532515997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1" t="s">
        <v>179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120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104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120</v>
      </c>
      <c r="D13" s="32">
        <v>0</v>
      </c>
      <c r="E13" s="32">
        <v>0</v>
      </c>
      <c r="F13" s="32">
        <v>0</v>
      </c>
      <c r="G13" s="32">
        <v>2527.3308318323002</v>
      </c>
      <c r="H13" s="32">
        <v>2527.3308318323002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2527.3308318323002</v>
      </c>
      <c r="H14" s="32">
        <v>2527.3308318323002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91" t="s">
        <v>180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122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104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123</v>
      </c>
      <c r="C13" s="3" t="s">
        <v>124</v>
      </c>
      <c r="D13" s="32">
        <v>4680</v>
      </c>
      <c r="E13" s="32">
        <v>0</v>
      </c>
      <c r="F13" s="32">
        <v>0</v>
      </c>
      <c r="G13" s="32">
        <v>0</v>
      </c>
      <c r="H13" s="32">
        <v>4680</v>
      </c>
      <c r="J13" s="20"/>
    </row>
    <row r="14" spans="1:14">
      <c r="A14" s="2"/>
      <c r="B14" s="33"/>
      <c r="C14" s="33" t="s">
        <v>107</v>
      </c>
      <c r="D14" s="32">
        <v>4680</v>
      </c>
      <c r="E14" s="32">
        <v>0</v>
      </c>
      <c r="F14" s="32">
        <v>0</v>
      </c>
      <c r="G14" s="32">
        <v>0</v>
      </c>
      <c r="H14" s="32">
        <v>4680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27-02-01</vt:lpstr>
      <vt:lpstr>ОСР 27-09-01</vt:lpstr>
      <vt:lpstr>ОСР 27-12-01</vt:lpstr>
      <vt:lpstr>ОСР 537 02-01</vt:lpstr>
      <vt:lpstr>ОСР 537 09-01</vt:lpstr>
      <vt:lpstr>ОСР 537 12-01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2025-11-14T04:45:39Z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90C78004058E4ED991EEBB49D111AC0F_12</vt:lpwstr>
  </property>
  <property fmtid="{D5CDD505-2E9C-101B-9397-08002B2CF9AE}" pid="3" name="KSOProductBuildVer">
    <vt:lpwstr>1049-12.2.0.20795</vt:lpwstr>
  </property>
</Properties>
</file>